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D:\ARCHIVES_HARRIER\STAFF TRAINING MODULES\MATERIALITY IN AUDIT\"/>
    </mc:Choice>
  </mc:AlternateContent>
  <xr:revisionPtr revIDLastSave="0" documentId="13_ncr:1_{8E8D6090-26FE-44C6-93C5-8D9A81DF81B9}" xr6:coauthVersionLast="47" xr6:coauthVersionMax="47" xr10:uidLastSave="{00000000-0000-0000-0000-000000000000}"/>
  <bookViews>
    <workbookView xWindow="-108" yWindow="-108" windowWidth="23256" windowHeight="12456" firstSheet="1" activeTab="1" xr2:uid="{00000000-000D-0000-FFFF-FFFF00000000}"/>
  </bookViews>
  <sheets>
    <sheet name="Sheet2" sheetId="2" state="hidden" r:id="rId1"/>
    <sheet name="Sheet1" sheetId="3" r:id="rId2"/>
    <sheet name="Sheet3"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 l="1"/>
  <c r="C13" i="4"/>
  <c r="C38" i="3" l="1"/>
  <c r="F33" i="3"/>
  <c r="F32" i="3"/>
  <c r="F34" i="3" s="1"/>
  <c r="E30" i="3"/>
  <c r="E29" i="3"/>
  <c r="E28" i="3"/>
  <c r="E27" i="3"/>
  <c r="E26" i="3"/>
  <c r="E25" i="3"/>
  <c r="E24" i="3"/>
  <c r="E23" i="3"/>
  <c r="E22" i="3"/>
  <c r="E21" i="3"/>
  <c r="E20" i="3"/>
  <c r="E19" i="3"/>
  <c r="E18" i="3"/>
  <c r="E17" i="3"/>
  <c r="E16" i="3"/>
  <c r="E15" i="3"/>
  <c r="E14" i="3"/>
  <c r="E13" i="3"/>
  <c r="E12" i="3"/>
  <c r="E11" i="3"/>
  <c r="E10" i="3"/>
  <c r="E9" i="3"/>
  <c r="E8" i="3"/>
  <c r="E7" i="3"/>
  <c r="E6" i="3"/>
  <c r="E5" i="3"/>
  <c r="E4" i="3"/>
  <c r="C38" i="2"/>
  <c r="E38" i="2" s="1"/>
  <c r="F38" i="2" s="1"/>
  <c r="F41" i="2" s="1"/>
  <c r="F33" i="2"/>
  <c r="F32" i="2"/>
  <c r="E5" i="2"/>
  <c r="E6" i="2"/>
  <c r="E7" i="2"/>
  <c r="E8" i="2"/>
  <c r="E9" i="2"/>
  <c r="E10" i="2"/>
  <c r="E11" i="2"/>
  <c r="E12" i="2"/>
  <c r="E13" i="2"/>
  <c r="E14" i="2"/>
  <c r="E15" i="2"/>
  <c r="E16" i="2"/>
  <c r="E17" i="2"/>
  <c r="E18" i="2"/>
  <c r="E19" i="2"/>
  <c r="E20" i="2"/>
  <c r="E21" i="2"/>
  <c r="E22" i="2"/>
  <c r="E23" i="2"/>
  <c r="E24" i="2"/>
  <c r="E25" i="2"/>
  <c r="E26" i="2"/>
  <c r="E27" i="2"/>
  <c r="E28" i="2"/>
  <c r="E29" i="2"/>
  <c r="E30" i="2"/>
  <c r="E4" i="2"/>
  <c r="F35" i="3" l="1"/>
  <c r="F40" i="2"/>
  <c r="F34" i="2"/>
  <c r="F35" i="2" s="1"/>
  <c r="D9" i="4" l="1"/>
  <c r="E9" i="4" s="1"/>
  <c r="D8" i="4"/>
  <c r="E8" i="4" s="1"/>
  <c r="D13" i="4"/>
  <c r="E13" i="4" s="1"/>
  <c r="D12" i="4"/>
  <c r="E12" i="4" s="1"/>
  <c r="D10" i="4"/>
  <c r="E10" i="4" s="1"/>
  <c r="D11" i="4"/>
  <c r="E11" i="4" s="1"/>
  <c r="J20" i="3"/>
  <c r="J24" i="3"/>
  <c r="J19" i="3"/>
  <c r="E38" i="3" s="1"/>
  <c r="J18" i="3"/>
  <c r="J21" i="3"/>
  <c r="J22" i="3"/>
  <c r="J23" i="3"/>
  <c r="F38" i="3" l="1"/>
  <c r="F41" i="3" l="1"/>
  <c r="F40" i="3"/>
</calcChain>
</file>

<file path=xl/sharedStrings.xml><?xml version="1.0" encoding="utf-8"?>
<sst xmlns="http://schemas.openxmlformats.org/spreadsheetml/2006/main" count="202" uniqueCount="119">
  <si>
    <t>SR.NO</t>
  </si>
  <si>
    <t>CRITERIA</t>
  </si>
  <si>
    <t>WEIGHTAGE - FROM DROP DOWN MENU</t>
  </si>
  <si>
    <t>HIGH RISK</t>
  </si>
  <si>
    <t>MEDIUM RISK</t>
  </si>
  <si>
    <t>LOW RISK</t>
  </si>
  <si>
    <t>NA</t>
  </si>
  <si>
    <t>New Engagement</t>
  </si>
  <si>
    <t>Startup Entity</t>
  </si>
  <si>
    <t>Significant concerns identified at client acceptance/ continuing.</t>
  </si>
  <si>
    <t>Doubt on integrity of management</t>
  </si>
  <si>
    <t>Concerns about operating effectiveness of controls</t>
  </si>
  <si>
    <t>Effectiveness of Internal Audit Function</t>
  </si>
  <si>
    <t>Ongoing investigations</t>
  </si>
  <si>
    <t>Negative publicity</t>
  </si>
  <si>
    <t>Complexity in operations, organization structure and products</t>
  </si>
  <si>
    <t>Significant changes in economic accounting &amp; regulatory environment.</t>
  </si>
  <si>
    <t>Going-concern and liquidity issues including loss of significant customers</t>
  </si>
  <si>
    <t>Operating losses making the threat of bankruptcy</t>
  </si>
  <si>
    <t>Installation of significant new IT systems related to financial reporting</t>
  </si>
  <si>
    <t>Prior history of fraud or error</t>
  </si>
  <si>
    <t>Increased risk of override of controls, fraud or error</t>
  </si>
  <si>
    <t>Constraints on the availability of capital and credit</t>
  </si>
  <si>
    <t>Use of complex financing arrangements</t>
  </si>
  <si>
    <t>Corporate restructurings</t>
  </si>
  <si>
    <t>Significant changes in entity from Prior Period</t>
  </si>
  <si>
    <t>Significant transactions with related parties</t>
  </si>
  <si>
    <t>Changes in key personnel/ exit of key personnel</t>
  </si>
  <si>
    <t>Weaknesses in internal control/IFCoFR qualified</t>
  </si>
  <si>
    <t>Inefficient accounting systems and records</t>
  </si>
  <si>
    <t xml:space="preserve">Previous year's audit report qualified </t>
  </si>
  <si>
    <t>Changes in accounting policies</t>
  </si>
  <si>
    <t>Rapid growth or unusual profitability especially compared to that of other companies in the same industry</t>
  </si>
  <si>
    <t>Any other which the auditor may consider significant (Refer Note 1)</t>
  </si>
  <si>
    <t>TYPE OF RISK</t>
  </si>
  <si>
    <t>MARKING</t>
  </si>
  <si>
    <t>MEANING</t>
  </si>
  <si>
    <t>TOTAL MARKS</t>
  </si>
  <si>
    <t>OUT OF</t>
  </si>
  <si>
    <t>RISK WEIGHTAGE %</t>
  </si>
  <si>
    <t>RISK CATEGORY</t>
  </si>
  <si>
    <t>CALCULATION OF MATERIALITY</t>
  </si>
  <si>
    <t>TYPE OF ENTITY</t>
  </si>
  <si>
    <t>BENCHMARK</t>
  </si>
  <si>
    <t>NEW UNIT</t>
  </si>
  <si>
    <t>FOR PROFIT</t>
  </si>
  <si>
    <t>NOT FOR PROFIT</t>
  </si>
  <si>
    <t>DEBT FINANCED</t>
  </si>
  <si>
    <t>LIQUIDITY CRUNCH</t>
  </si>
  <si>
    <t>PUBLIC UTILITY</t>
  </si>
  <si>
    <t>VOLATILE PROFIT</t>
  </si>
  <si>
    <t>TURNOVER</t>
  </si>
  <si>
    <t>NORMAL PROFIT</t>
  </si>
  <si>
    <t>TOTAL EXP.</t>
  </si>
  <si>
    <t>NET ASSETS</t>
  </si>
  <si>
    <t>TOTAL EQUITY</t>
  </si>
  <si>
    <t>TOTAL COST</t>
  </si>
  <si>
    <t>GP</t>
  </si>
  <si>
    <t>MATERIALITY %</t>
  </si>
  <si>
    <t>MATERIAL AMT.</t>
  </si>
  <si>
    <t>BENCHMARK AMT</t>
  </si>
  <si>
    <t>PERFORMANCE MATERIALITY (50 TO 90%)</t>
  </si>
  <si>
    <t>TRIVIALITY (1 TO 10%)</t>
  </si>
  <si>
    <t xml:space="preserve">The auditor may take the average of the previous years for determining materiality base amount or may take the current year financial data as base for determining materiality. </t>
  </si>
  <si>
    <t xml:space="preserve">Benchmark Amount - </t>
  </si>
  <si>
    <t>Extrapolation of numbers, as suitable should be done, in case the base amount is for part of the year</t>
  </si>
  <si>
    <t>For assessing materiality, transactions which are exceptional, unusual or non-recurring in nature are to be excluded from turnover &amp; profits.</t>
  </si>
  <si>
    <t>Specific Performance Materiality</t>
  </si>
  <si>
    <t>%</t>
  </si>
  <si>
    <t>Auditor can choose a number that is lower than the Performance Materiality in case he wants to test more items in an class of transactions / account balance / disclosures, if he is of the view that more coverage is required. Further, in case where the account balances contain scattered / small balances, selecting Performance Materiality will be more useful</t>
  </si>
  <si>
    <t>LOW</t>
  </si>
  <si>
    <t>MEDIUM</t>
  </si>
  <si>
    <t>HIGH</t>
  </si>
  <si>
    <t>CALCULATION OF OVERALL MATERIALITY</t>
  </si>
  <si>
    <t>CALCULATION OF SPECIFIC MATERIALITY</t>
  </si>
  <si>
    <t>TYPE OF TRANSACTION, BENCHMARK &amp; APPLIED %</t>
  </si>
  <si>
    <t>EXPENSES</t>
  </si>
  <si>
    <t>ASSETS</t>
  </si>
  <si>
    <t>LIABILITIES</t>
  </si>
  <si>
    <t>SALES / REVENUE</t>
  </si>
  <si>
    <t>PROFIT</t>
  </si>
  <si>
    <t>TYPE OF TRANSACTION</t>
  </si>
  <si>
    <t>APPLIED %</t>
  </si>
  <si>
    <t>TOTAL SALES</t>
  </si>
  <si>
    <t>TOTAL PURCHASES</t>
  </si>
  <si>
    <t>TOTAL EXPENSES</t>
  </si>
  <si>
    <t>TOTAL ASSETS</t>
  </si>
  <si>
    <t>CONSUMPTION</t>
  </si>
  <si>
    <t>EQUITY FUNDS</t>
  </si>
  <si>
    <t>GROSS PROFIT</t>
  </si>
  <si>
    <t>NOTE - PAY ATTENTION TO THE PERFORMANCE MATERIALITY CALCULATED IN SHEET 1. IF ABOVE MATERIALITY EXCEEDS THE PERFORMANCE MATERIALITY AS PER SHEET 1, CONSIDER THE PERFORMANCE MATERIALITY AS PER SHEET 1, ELSE ABOVE CALCULATED MATERIALITY WILL BE USED.</t>
  </si>
  <si>
    <t>Previous year's audit report qualified or observations</t>
  </si>
  <si>
    <t>Industry-specific matters and trends</t>
  </si>
  <si>
    <t>General business environment</t>
  </si>
  <si>
    <t>Changes in accounting policies / Critical accounting policies</t>
  </si>
  <si>
    <t>Reporting requirements</t>
  </si>
  <si>
    <t>Financial performance</t>
  </si>
  <si>
    <t>Taxation issues</t>
  </si>
  <si>
    <t>Staff &amp; KMP issues</t>
  </si>
  <si>
    <t>Changes in IT system or new IT systems related to financial reporting</t>
  </si>
  <si>
    <t>Account-balance specific controls</t>
  </si>
  <si>
    <t>Non compliance with Laws &amp; Regulations - NOCLAR</t>
  </si>
  <si>
    <t>Fraud risk factors, unusual or unexpected relationships</t>
  </si>
  <si>
    <t>Risk classification</t>
  </si>
  <si>
    <r>
      <t>Auditor can choose a number that is lower than the Performance Materiality in case he wants to test more items in</t>
    </r>
    <r>
      <rPr>
        <b/>
        <sz val="11"/>
        <color theme="1"/>
        <rFont val="Calibri"/>
        <family val="2"/>
        <scheme val="minor"/>
      </rPr>
      <t xml:space="preserve"> </t>
    </r>
    <r>
      <rPr>
        <b/>
        <i/>
        <u/>
        <sz val="11"/>
        <color theme="1"/>
        <rFont val="Calibri"/>
        <family val="2"/>
        <scheme val="minor"/>
      </rPr>
      <t>class of transactions / account balance / disclosures</t>
    </r>
    <r>
      <rPr>
        <sz val="11"/>
        <color theme="1"/>
        <rFont val="Calibri"/>
        <family val="2"/>
        <scheme val="minor"/>
      </rPr>
      <t>, if he is of the view that more coverage is required. Further, in case where the account balances contain scattered / small balances, selecting Performance Materiality will be more useful</t>
    </r>
  </si>
  <si>
    <t>D</t>
  </si>
  <si>
    <t xml:space="preserve">Materiality %  </t>
  </si>
  <si>
    <t>MATERIALITY AMT</t>
  </si>
  <si>
    <t>J</t>
  </si>
  <si>
    <t>K</t>
  </si>
  <si>
    <r>
      <t xml:space="preserve">Pre defined %  </t>
    </r>
    <r>
      <rPr>
        <b/>
        <sz val="14"/>
        <color theme="5"/>
        <rFont val="Calibri"/>
        <family val="2"/>
        <scheme val="minor"/>
      </rPr>
      <t>H</t>
    </r>
  </si>
  <si>
    <r>
      <t xml:space="preserve">MATERIALITY CRITERIA         </t>
    </r>
    <r>
      <rPr>
        <b/>
        <u/>
        <sz val="11"/>
        <color theme="4" tint="-0.249977111117893"/>
        <rFont val="Calibri"/>
        <family val="2"/>
        <scheme val="minor"/>
      </rPr>
      <t xml:space="preserve"> </t>
    </r>
    <r>
      <rPr>
        <b/>
        <u/>
        <sz val="14"/>
        <color rgb="FFFF0000"/>
        <rFont val="Calibri"/>
        <family val="2"/>
        <scheme val="minor"/>
      </rPr>
      <t>A</t>
    </r>
  </si>
  <si>
    <r>
      <t xml:space="preserve">MARKING  </t>
    </r>
    <r>
      <rPr>
        <b/>
        <u/>
        <sz val="14"/>
        <color rgb="FFFF0000"/>
        <rFont val="Calibri"/>
        <family val="2"/>
        <scheme val="minor"/>
      </rPr>
      <t>C</t>
    </r>
  </si>
  <si>
    <r>
      <t xml:space="preserve">RISK GRADE    </t>
    </r>
    <r>
      <rPr>
        <b/>
        <u/>
        <sz val="14"/>
        <color rgb="FFFF0000"/>
        <rFont val="Calibri"/>
        <family val="2"/>
        <scheme val="minor"/>
      </rPr>
      <t>B</t>
    </r>
  </si>
  <si>
    <r>
      <t xml:space="preserve">Pre-defined %  </t>
    </r>
    <r>
      <rPr>
        <b/>
        <u/>
        <sz val="14"/>
        <color rgb="FFFF0000"/>
        <rFont val="Calibri"/>
        <family val="2"/>
        <scheme val="minor"/>
      </rPr>
      <t>G</t>
    </r>
  </si>
  <si>
    <r>
      <t xml:space="preserve">BENCHMARK </t>
    </r>
    <r>
      <rPr>
        <b/>
        <u/>
        <sz val="11"/>
        <color rgb="FFFF0000"/>
        <rFont val="Calibri"/>
        <family val="2"/>
        <scheme val="minor"/>
      </rPr>
      <t xml:space="preserve"> </t>
    </r>
    <r>
      <rPr>
        <b/>
        <u/>
        <sz val="14"/>
        <color rgb="FFFF0000"/>
        <rFont val="Calibri"/>
        <family val="2"/>
        <scheme val="minor"/>
      </rPr>
      <t>E</t>
    </r>
  </si>
  <si>
    <r>
      <t xml:space="preserve">BENCHMARK AMT    </t>
    </r>
    <r>
      <rPr>
        <b/>
        <u/>
        <sz val="14"/>
        <color rgb="FFFF0000"/>
        <rFont val="Calibri"/>
        <family val="2"/>
        <scheme val="minor"/>
      </rPr>
      <t>I</t>
    </r>
  </si>
  <si>
    <r>
      <t xml:space="preserve">BENCHMARK </t>
    </r>
    <r>
      <rPr>
        <b/>
        <u/>
        <sz val="11"/>
        <color theme="5"/>
        <rFont val="Calibri"/>
        <family val="2"/>
        <scheme val="minor"/>
      </rPr>
      <t xml:space="preserve"> </t>
    </r>
    <r>
      <rPr>
        <b/>
        <u/>
        <sz val="16"/>
        <color rgb="FFFF0000"/>
        <rFont val="Calibri"/>
        <family val="2"/>
        <scheme val="minor"/>
      </rPr>
      <t>F</t>
    </r>
  </si>
  <si>
    <t>OTHER POSSIBLE MATERIALITY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</si>
</sst>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1"/>
      <color theme="1"/>
      <name val="Calibri"/>
      <family val="2"/>
      <scheme val="minor"/>
    </font>
    <font>
      <sz val="11"/>
      <color theme="1"/>
      <name val="Calibri"/>
      <family val="2"/>
      <scheme val="minor"/>
    </font>
    <font>
      <b/>
      <u/>
      <sz val="16"/>
      <color theme="1"/>
      <name val="Calibri"/>
      <family val="2"/>
      <scheme val="minor"/>
    </font>
    <font>
      <b/>
      <sz val="11"/>
      <color theme="1"/>
      <name val="Calibri"/>
      <family val="2"/>
      <scheme val="minor"/>
    </font>
    <font>
      <b/>
      <u/>
      <sz val="14"/>
      <color theme="1"/>
      <name val="Calibri"/>
      <family val="2"/>
      <scheme val="minor"/>
    </font>
    <font>
      <sz val="14"/>
      <color theme="1"/>
      <name val="Times New Roman"/>
      <family val="1"/>
    </font>
    <font>
      <b/>
      <u/>
      <sz val="13"/>
      <color theme="1"/>
      <name val="Calibri"/>
      <family val="2"/>
      <scheme val="minor"/>
    </font>
    <font>
      <b/>
      <i/>
      <u/>
      <sz val="11"/>
      <color theme="1"/>
      <name val="Calibri"/>
      <family val="2"/>
      <scheme val="minor"/>
    </font>
    <font>
      <b/>
      <u/>
      <sz val="11"/>
      <color theme="4" tint="-0.249977111117893"/>
      <name val="Calibri"/>
      <family val="2"/>
      <scheme val="minor"/>
    </font>
    <font>
      <b/>
      <u/>
      <sz val="11"/>
      <color theme="5"/>
      <name val="Calibri"/>
      <family val="2"/>
      <scheme val="minor"/>
    </font>
    <font>
      <b/>
      <sz val="14"/>
      <color theme="5"/>
      <name val="Calibri"/>
      <family val="2"/>
      <scheme val="minor"/>
    </font>
    <font>
      <b/>
      <u/>
      <sz val="14"/>
      <color rgb="FFFF0000"/>
      <name val="Calibri"/>
      <family val="2"/>
      <scheme val="minor"/>
    </font>
    <font>
      <b/>
      <sz val="14"/>
      <color rgb="FFFF0000"/>
      <name val="Calibri"/>
      <family val="2"/>
      <scheme val="minor"/>
    </font>
    <font>
      <b/>
      <u/>
      <sz val="11"/>
      <color rgb="FFFF0000"/>
      <name val="Calibri"/>
      <family val="2"/>
      <scheme val="minor"/>
    </font>
    <font>
      <b/>
      <u/>
      <sz val="16"/>
      <color rgb="FFFF0000"/>
      <name val="Calibri"/>
      <family val="2"/>
      <scheme val="minor"/>
    </font>
    <font>
      <b/>
      <u/>
      <sz val="14"/>
      <color theme="1"/>
      <name val="Times New Roman"/>
      <family val="1"/>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2" fillId="0" borderId="0" applyFont="0" applyFill="0" applyBorder="0" applyAlignment="0" applyProtection="0"/>
  </cellStyleXfs>
  <cellXfs count="54">
    <xf numFmtId="0" fontId="0" fillId="0" borderId="0" xfId="0"/>
    <xf numFmtId="0" fontId="1" fillId="0" borderId="0" xfId="0" applyFont="1"/>
    <xf numFmtId="0" fontId="0" fillId="0" borderId="0" xfId="0" applyAlignment="1">
      <alignment horizontal="center"/>
    </xf>
    <xf numFmtId="0" fontId="1" fillId="0" borderId="0" xfId="0" applyFont="1" applyAlignment="1">
      <alignment horizontal="center"/>
    </xf>
    <xf numFmtId="1" fontId="1" fillId="0" borderId="0" xfId="0" applyNumberFormat="1" applyFont="1" applyAlignment="1">
      <alignment wrapText="1"/>
    </xf>
    <xf numFmtId="1" fontId="0" fillId="0" borderId="0" xfId="0" applyNumberFormat="1"/>
    <xf numFmtId="1" fontId="0" fillId="0" borderId="0" xfId="0" applyNumberFormat="1" applyAlignment="1">
      <alignment horizontal="center"/>
    </xf>
    <xf numFmtId="0" fontId="1" fillId="0" borderId="0" xfId="0" applyFont="1" applyAlignment="1">
      <alignment horizontal="right"/>
    </xf>
    <xf numFmtId="10" fontId="0" fillId="0" borderId="0" xfId="1" applyNumberFormat="1" applyFont="1"/>
    <xf numFmtId="0" fontId="0" fillId="0" borderId="1" xfId="0" applyBorder="1"/>
    <xf numFmtId="0" fontId="0" fillId="0" borderId="2" xfId="0" applyBorder="1"/>
    <xf numFmtId="0" fontId="0" fillId="0" borderId="4" xfId="0" applyBorder="1"/>
    <xf numFmtId="0" fontId="0" fillId="0" borderId="6" xfId="0" applyBorder="1"/>
    <xf numFmtId="0" fontId="0" fillId="0" borderId="7" xfId="0" applyBorder="1"/>
    <xf numFmtId="1" fontId="0" fillId="0" borderId="8" xfId="0" applyNumberFormat="1" applyBorder="1" applyAlignment="1">
      <alignment horizontal="right"/>
    </xf>
    <xf numFmtId="1" fontId="0" fillId="0" borderId="3" xfId="0" applyNumberFormat="1" applyBorder="1" applyAlignment="1">
      <alignment horizontal="center"/>
    </xf>
    <xf numFmtId="1" fontId="0" fillId="0" borderId="5" xfId="0" applyNumberFormat="1" applyBorder="1" applyAlignment="1">
      <alignment horizontal="center"/>
    </xf>
    <xf numFmtId="10" fontId="0" fillId="0" borderId="5" xfId="1" applyNumberFormat="1" applyFont="1" applyBorder="1" applyAlignment="1">
      <alignment horizontal="center"/>
    </xf>
    <xf numFmtId="0" fontId="0" fillId="0" borderId="0" xfId="0" applyAlignment="1">
      <alignment horizontal="center" vertical="top"/>
    </xf>
    <xf numFmtId="9" fontId="0" fillId="0" borderId="0" xfId="1" applyFont="1" applyAlignment="1">
      <alignment horizontal="center"/>
    </xf>
    <xf numFmtId="3" fontId="0" fillId="0" borderId="0" xfId="0" applyNumberFormat="1"/>
    <xf numFmtId="3" fontId="0" fillId="0" borderId="0" xfId="0" applyNumberFormat="1" applyAlignment="1">
      <alignment horizontal="right"/>
    </xf>
    <xf numFmtId="0" fontId="0" fillId="0" borderId="0" xfId="0" applyAlignment="1">
      <alignment horizontal="right" vertical="top"/>
    </xf>
    <xf numFmtId="10" fontId="0" fillId="0" borderId="0" xfId="0" applyNumberFormat="1"/>
    <xf numFmtId="9" fontId="0" fillId="0" borderId="0" xfId="1" applyFont="1"/>
    <xf numFmtId="1" fontId="4" fillId="0" borderId="8" xfId="0" applyNumberFormat="1" applyFont="1" applyBorder="1" applyAlignment="1">
      <alignment horizontal="center"/>
    </xf>
    <xf numFmtId="0" fontId="5" fillId="0" borderId="0" xfId="0" applyFont="1"/>
    <xf numFmtId="0" fontId="0" fillId="0" borderId="0" xfId="0" applyAlignment="1">
      <alignment horizontal="right"/>
    </xf>
    <xf numFmtId="9" fontId="0" fillId="0" borderId="0" xfId="1" applyFont="1" applyAlignment="1">
      <alignment horizontal="right"/>
    </xf>
    <xf numFmtId="10" fontId="0" fillId="0" borderId="0" xfId="1" applyNumberFormat="1" applyFont="1" applyAlignment="1">
      <alignment horizontal="right"/>
    </xf>
    <xf numFmtId="10" fontId="0" fillId="0" borderId="0" xfId="1" applyNumberFormat="1" applyFont="1" applyAlignment="1">
      <alignment horizontal="center"/>
    </xf>
    <xf numFmtId="1" fontId="0" fillId="0" borderId="0" xfId="0" applyNumberFormat="1" applyAlignment="1">
      <alignment horizontal="right"/>
    </xf>
    <xf numFmtId="3" fontId="0" fillId="0" borderId="0" xfId="1" applyNumberFormat="1" applyFont="1" applyAlignment="1">
      <alignment horizontal="right"/>
    </xf>
    <xf numFmtId="1" fontId="7" fillId="0" borderId="0" xfId="0" applyNumberFormat="1" applyFont="1" applyAlignment="1">
      <alignment wrapText="1"/>
    </xf>
    <xf numFmtId="0" fontId="1" fillId="0" borderId="0" xfId="0" applyFont="1" applyAlignment="1">
      <alignment horizontal="right" wrapText="1"/>
    </xf>
    <xf numFmtId="0" fontId="1" fillId="0" borderId="0" xfId="0" applyFont="1" applyAlignment="1">
      <alignment horizontal="center" wrapText="1"/>
    </xf>
    <xf numFmtId="0" fontId="13" fillId="0" borderId="7" xfId="0" applyFont="1" applyBorder="1"/>
    <xf numFmtId="0" fontId="13" fillId="0" borderId="0" xfId="0" applyFont="1" applyAlignment="1">
      <alignment horizontal="center"/>
    </xf>
    <xf numFmtId="0" fontId="0" fillId="0" borderId="0" xfId="0" applyAlignment="1">
      <alignment horizontal="left" wrapText="1"/>
    </xf>
    <xf numFmtId="0" fontId="3" fillId="0" borderId="0" xfId="0" applyFont="1" applyAlignment="1">
      <alignment horizontal="center"/>
    </xf>
    <xf numFmtId="0" fontId="0" fillId="0" borderId="0" xfId="0" applyAlignment="1">
      <alignment horizontal="left" vertical="top" wrapText="1"/>
    </xf>
    <xf numFmtId="0" fontId="0" fillId="0" borderId="0" xfId="0" applyAlignment="1">
      <alignment horizontal="left"/>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1" fillId="0" borderId="0" xfId="0" applyFont="1" applyAlignment="1">
      <alignment horizontal="center"/>
    </xf>
    <xf numFmtId="0" fontId="4" fillId="0" borderId="0" xfId="0" applyFont="1" applyAlignment="1">
      <alignment horizontal="center"/>
    </xf>
    <xf numFmtId="0" fontId="4" fillId="0" borderId="0" xfId="0" applyFont="1" applyAlignment="1">
      <alignment horizontal="justify" wrapText="1"/>
    </xf>
  </cellXfs>
  <cellStyles count="2">
    <cellStyle name="Normal" xfId="0" builtinId="0"/>
    <cellStyle name="Percent" xfId="1" builtinId="5"/>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0BAD1-1023-452A-BC6A-6036C2E235BD}">
  <dimension ref="A2:J49"/>
  <sheetViews>
    <sheetView topLeftCell="A39" workbookViewId="0">
      <selection activeCell="F35" sqref="F35"/>
    </sheetView>
  </sheetViews>
  <sheetFormatPr defaultRowHeight="14.4" x14ac:dyDescent="0.3"/>
  <cols>
    <col min="1" max="1" width="8.88671875" style="2"/>
    <col min="2" max="2" width="22.5546875" customWidth="1"/>
    <col min="3" max="3" width="15.5546875" customWidth="1"/>
    <col min="4" max="4" width="21.6640625" customWidth="1"/>
    <col min="5" max="5" width="13.5546875" customWidth="1"/>
    <col min="6" max="6" width="14.88671875" style="5" customWidth="1"/>
    <col min="8" max="8" width="17.6640625" customWidth="1"/>
    <col min="9" max="9" width="14.6640625" customWidth="1"/>
    <col min="10" max="10" width="8.88671875" customWidth="1"/>
  </cols>
  <sheetData>
    <row r="2" spans="1:10" ht="21" x14ac:dyDescent="0.4">
      <c r="A2" s="39" t="s">
        <v>41</v>
      </c>
      <c r="B2" s="39"/>
      <c r="C2" s="39"/>
      <c r="D2" s="39"/>
      <c r="E2" s="39"/>
      <c r="F2" s="39"/>
    </row>
    <row r="3" spans="1:10" ht="43.2" x14ac:dyDescent="0.3">
      <c r="A3" s="3" t="s">
        <v>0</v>
      </c>
      <c r="B3" s="1" t="s">
        <v>1</v>
      </c>
      <c r="C3" s="1"/>
      <c r="D3" s="1"/>
      <c r="E3" s="1" t="s">
        <v>34</v>
      </c>
      <c r="F3" s="4" t="s">
        <v>2</v>
      </c>
      <c r="H3" s="7" t="s">
        <v>35</v>
      </c>
      <c r="I3" s="7" t="s">
        <v>36</v>
      </c>
    </row>
    <row r="4" spans="1:10" x14ac:dyDescent="0.3">
      <c r="A4" s="2">
        <v>1</v>
      </c>
      <c r="B4" t="s">
        <v>7</v>
      </c>
      <c r="E4" t="str">
        <f>IF(F4=0,"NO RISK",IF(AND(F4&gt;0,F4&lt;=3),"LOW RISK",IF(AND(F4&gt;3,F4&lt;=7),"MEDIUM RISK","HIGH RISK")))</f>
        <v>MEDIUM RISK</v>
      </c>
      <c r="F4" s="6">
        <v>5</v>
      </c>
      <c r="H4" s="6">
        <v>0</v>
      </c>
      <c r="I4" t="s">
        <v>6</v>
      </c>
    </row>
    <row r="5" spans="1:10" x14ac:dyDescent="0.3">
      <c r="A5" s="2">
        <v>2</v>
      </c>
      <c r="B5" t="s">
        <v>8</v>
      </c>
      <c r="E5" t="str">
        <f t="shared" ref="E5:E30" si="0">IF(F5=0,"NO RISK",IF(AND(F5&gt;0,F5&lt;=3),"LOW RISK",IF(AND(F5&gt;3,F5&lt;=7),"MEDIUM RISK","HIGH RISK")))</f>
        <v>NO RISK</v>
      </c>
      <c r="F5" s="6">
        <v>0</v>
      </c>
      <c r="H5" s="6">
        <v>1</v>
      </c>
      <c r="I5" t="s">
        <v>5</v>
      </c>
    </row>
    <row r="6" spans="1:10" x14ac:dyDescent="0.3">
      <c r="A6" s="2">
        <v>3</v>
      </c>
      <c r="B6" t="s">
        <v>9</v>
      </c>
      <c r="E6" t="str">
        <f t="shared" si="0"/>
        <v>HIGH RISK</v>
      </c>
      <c r="F6" s="6">
        <v>8</v>
      </c>
      <c r="H6" s="6">
        <v>2</v>
      </c>
      <c r="I6" t="s">
        <v>5</v>
      </c>
    </row>
    <row r="7" spans="1:10" x14ac:dyDescent="0.3">
      <c r="A7" s="2">
        <v>4</v>
      </c>
      <c r="B7" t="s">
        <v>10</v>
      </c>
      <c r="E7" t="str">
        <f t="shared" si="0"/>
        <v>HIGH RISK</v>
      </c>
      <c r="F7" s="6">
        <v>9</v>
      </c>
      <c r="H7" s="6">
        <v>3</v>
      </c>
      <c r="I7" t="s">
        <v>5</v>
      </c>
    </row>
    <row r="8" spans="1:10" x14ac:dyDescent="0.3">
      <c r="A8" s="2">
        <v>5</v>
      </c>
      <c r="B8" t="s">
        <v>11</v>
      </c>
      <c r="E8" t="str">
        <f t="shared" si="0"/>
        <v>MEDIUM RISK</v>
      </c>
      <c r="F8" s="6">
        <v>6</v>
      </c>
      <c r="H8" s="6">
        <v>4</v>
      </c>
      <c r="I8" t="s">
        <v>4</v>
      </c>
    </row>
    <row r="9" spans="1:10" x14ac:dyDescent="0.3">
      <c r="A9" s="2">
        <v>6</v>
      </c>
      <c r="B9" t="s">
        <v>12</v>
      </c>
      <c r="E9" t="str">
        <f t="shared" si="0"/>
        <v>MEDIUM RISK</v>
      </c>
      <c r="F9" s="6">
        <v>5</v>
      </c>
      <c r="H9" s="6">
        <v>5</v>
      </c>
      <c r="I9" t="s">
        <v>4</v>
      </c>
    </row>
    <row r="10" spans="1:10" x14ac:dyDescent="0.3">
      <c r="A10" s="2">
        <v>7</v>
      </c>
      <c r="B10" t="s">
        <v>13</v>
      </c>
      <c r="E10" t="str">
        <f t="shared" si="0"/>
        <v>NO RISK</v>
      </c>
      <c r="F10" s="6">
        <v>0</v>
      </c>
      <c r="H10" s="6">
        <v>6</v>
      </c>
      <c r="I10" t="s">
        <v>4</v>
      </c>
    </row>
    <row r="11" spans="1:10" x14ac:dyDescent="0.3">
      <c r="A11" s="2">
        <v>8</v>
      </c>
      <c r="B11" t="s">
        <v>14</v>
      </c>
      <c r="E11" t="str">
        <f t="shared" si="0"/>
        <v>NO RISK</v>
      </c>
      <c r="F11" s="6">
        <v>0</v>
      </c>
      <c r="H11" s="6">
        <v>7</v>
      </c>
      <c r="I11" t="s">
        <v>4</v>
      </c>
    </row>
    <row r="12" spans="1:10" x14ac:dyDescent="0.3">
      <c r="A12" s="2">
        <v>9</v>
      </c>
      <c r="B12" t="s">
        <v>15</v>
      </c>
      <c r="E12" t="str">
        <f t="shared" si="0"/>
        <v>MEDIUM RISK</v>
      </c>
      <c r="F12" s="6">
        <v>4</v>
      </c>
      <c r="H12" s="6">
        <v>8</v>
      </c>
      <c r="I12" t="s">
        <v>3</v>
      </c>
    </row>
    <row r="13" spans="1:10" x14ac:dyDescent="0.3">
      <c r="A13" s="2">
        <v>10</v>
      </c>
      <c r="B13" t="s">
        <v>16</v>
      </c>
      <c r="E13" t="str">
        <f t="shared" si="0"/>
        <v>MEDIUM RISK</v>
      </c>
      <c r="F13" s="6">
        <v>4</v>
      </c>
      <c r="H13" s="6">
        <v>9</v>
      </c>
      <c r="I13" t="s">
        <v>3</v>
      </c>
    </row>
    <row r="14" spans="1:10" x14ac:dyDescent="0.3">
      <c r="A14" s="2">
        <v>11</v>
      </c>
      <c r="B14" t="s">
        <v>17</v>
      </c>
      <c r="E14" t="str">
        <f t="shared" si="0"/>
        <v>NO RISK</v>
      </c>
      <c r="F14" s="6">
        <v>0</v>
      </c>
      <c r="H14" s="6">
        <v>10</v>
      </c>
      <c r="I14" t="s">
        <v>3</v>
      </c>
    </row>
    <row r="15" spans="1:10" x14ac:dyDescent="0.3">
      <c r="A15" s="2">
        <v>12</v>
      </c>
      <c r="B15" t="s">
        <v>18</v>
      </c>
      <c r="E15" t="str">
        <f t="shared" si="0"/>
        <v>MEDIUM RISK</v>
      </c>
      <c r="F15" s="6">
        <v>6</v>
      </c>
    </row>
    <row r="16" spans="1:10" x14ac:dyDescent="0.3">
      <c r="A16" s="2">
        <v>13</v>
      </c>
      <c r="B16" t="s">
        <v>19</v>
      </c>
      <c r="E16" t="str">
        <f t="shared" si="0"/>
        <v>LOW RISK</v>
      </c>
      <c r="F16" s="6">
        <v>2</v>
      </c>
      <c r="H16" s="7" t="s">
        <v>42</v>
      </c>
      <c r="I16" s="7" t="s">
        <v>43</v>
      </c>
      <c r="J16" s="7" t="s">
        <v>68</v>
      </c>
    </row>
    <row r="17" spans="1:10" x14ac:dyDescent="0.3">
      <c r="A17" s="2">
        <v>14</v>
      </c>
      <c r="B17" t="s">
        <v>20</v>
      </c>
      <c r="E17" t="str">
        <f t="shared" si="0"/>
        <v>MEDIUM RISK</v>
      </c>
      <c r="F17" s="6">
        <v>7</v>
      </c>
      <c r="H17" t="s">
        <v>44</v>
      </c>
      <c r="I17" t="s">
        <v>51</v>
      </c>
      <c r="J17" s="8">
        <v>0.01</v>
      </c>
    </row>
    <row r="18" spans="1:10" x14ac:dyDescent="0.3">
      <c r="A18" s="2">
        <v>15</v>
      </c>
      <c r="B18" t="s">
        <v>21</v>
      </c>
      <c r="E18" t="str">
        <f t="shared" si="0"/>
        <v>LOW RISK</v>
      </c>
      <c r="F18" s="6">
        <v>2</v>
      </c>
      <c r="H18" t="s">
        <v>45</v>
      </c>
      <c r="I18" t="s">
        <v>52</v>
      </c>
      <c r="J18" s="8">
        <v>0.1</v>
      </c>
    </row>
    <row r="19" spans="1:10" x14ac:dyDescent="0.3">
      <c r="A19" s="2">
        <v>16</v>
      </c>
      <c r="B19" t="s">
        <v>22</v>
      </c>
      <c r="E19" t="str">
        <f t="shared" si="0"/>
        <v>LOW RISK</v>
      </c>
      <c r="F19" s="6">
        <v>3</v>
      </c>
      <c r="H19" t="s">
        <v>46</v>
      </c>
      <c r="I19" t="s">
        <v>53</v>
      </c>
      <c r="J19" s="8">
        <v>0.05</v>
      </c>
    </row>
    <row r="20" spans="1:10" x14ac:dyDescent="0.3">
      <c r="A20" s="2">
        <v>17</v>
      </c>
      <c r="B20" t="s">
        <v>23</v>
      </c>
      <c r="E20" t="str">
        <f>IF(F20=0,"NO RISK",IF(AND(F20&gt;0,F20&lt;=3),"LOW RISK",IF(AND(F20&gt;3,F20&lt;=7),"MEDIUM RISK","HIGH RISK")))</f>
        <v>NO RISK</v>
      </c>
      <c r="F20" s="6">
        <v>0</v>
      </c>
      <c r="H20" t="s">
        <v>47</v>
      </c>
      <c r="I20" t="s">
        <v>54</v>
      </c>
      <c r="J20" s="8">
        <v>0.02</v>
      </c>
    </row>
    <row r="21" spans="1:10" x14ac:dyDescent="0.3">
      <c r="A21" s="2">
        <v>18</v>
      </c>
      <c r="B21" t="s">
        <v>24</v>
      </c>
      <c r="E21" t="str">
        <f>IF(F21=0,"NO RISK",IF(AND(F21&gt;0,F21&lt;=3),"LOW RISK",IF(AND(F21&gt;3,F21&lt;=7),"MEDIUM RISK","HIGH RISK")))</f>
        <v>NO RISK</v>
      </c>
      <c r="F21" s="6">
        <v>0</v>
      </c>
      <c r="H21" t="s">
        <v>48</v>
      </c>
      <c r="I21" t="s">
        <v>55</v>
      </c>
      <c r="J21" s="8">
        <v>0.05</v>
      </c>
    </row>
    <row r="22" spans="1:10" x14ac:dyDescent="0.3">
      <c r="A22" s="2">
        <v>19</v>
      </c>
      <c r="B22" t="s">
        <v>25</v>
      </c>
      <c r="E22" t="str">
        <f t="shared" si="0"/>
        <v>NO RISK</v>
      </c>
      <c r="F22" s="6">
        <v>0</v>
      </c>
      <c r="H22" t="s">
        <v>49</v>
      </c>
      <c r="I22" t="s">
        <v>56</v>
      </c>
      <c r="J22" s="8">
        <v>0.05</v>
      </c>
    </row>
    <row r="23" spans="1:10" x14ac:dyDescent="0.3">
      <c r="A23" s="2">
        <v>20</v>
      </c>
      <c r="B23" t="s">
        <v>26</v>
      </c>
      <c r="E23" t="str">
        <f t="shared" si="0"/>
        <v>MEDIUM RISK</v>
      </c>
      <c r="F23" s="6">
        <v>6</v>
      </c>
      <c r="H23" t="s">
        <v>50</v>
      </c>
      <c r="I23" t="s">
        <v>57</v>
      </c>
      <c r="J23" s="8">
        <v>0.02</v>
      </c>
    </row>
    <row r="24" spans="1:10" x14ac:dyDescent="0.3">
      <c r="A24" s="2">
        <v>21</v>
      </c>
      <c r="B24" t="s">
        <v>27</v>
      </c>
      <c r="E24" t="str">
        <f t="shared" si="0"/>
        <v>MEDIUM RISK</v>
      </c>
      <c r="F24" s="6">
        <v>5</v>
      </c>
    </row>
    <row r="25" spans="1:10" x14ac:dyDescent="0.3">
      <c r="A25" s="2">
        <v>22</v>
      </c>
      <c r="B25" t="s">
        <v>28</v>
      </c>
      <c r="E25" t="str">
        <f t="shared" si="0"/>
        <v>MEDIUM RISK</v>
      </c>
      <c r="F25" s="6">
        <v>7</v>
      </c>
    </row>
    <row r="26" spans="1:10" x14ac:dyDescent="0.3">
      <c r="A26" s="2">
        <v>23</v>
      </c>
      <c r="B26" t="s">
        <v>29</v>
      </c>
      <c r="E26" t="str">
        <f t="shared" si="0"/>
        <v>LOW RISK</v>
      </c>
      <c r="F26" s="6">
        <v>2</v>
      </c>
    </row>
    <row r="27" spans="1:10" x14ac:dyDescent="0.3">
      <c r="A27" s="2">
        <v>24</v>
      </c>
      <c r="B27" t="s">
        <v>30</v>
      </c>
      <c r="E27" t="str">
        <f t="shared" si="0"/>
        <v>MEDIUM RISK</v>
      </c>
      <c r="F27" s="6">
        <v>5</v>
      </c>
    </row>
    <row r="28" spans="1:10" x14ac:dyDescent="0.3">
      <c r="A28" s="2">
        <v>25</v>
      </c>
      <c r="B28" t="s">
        <v>31</v>
      </c>
      <c r="E28" t="str">
        <f t="shared" si="0"/>
        <v>LOW RISK</v>
      </c>
      <c r="F28" s="6">
        <v>1</v>
      </c>
    </row>
    <row r="29" spans="1:10" ht="28.2" customHeight="1" x14ac:dyDescent="0.3">
      <c r="A29" s="18">
        <v>26</v>
      </c>
      <c r="B29" s="40" t="s">
        <v>32</v>
      </c>
      <c r="C29" s="40"/>
      <c r="D29" s="40"/>
      <c r="E29" t="str">
        <f t="shared" si="0"/>
        <v>NO RISK</v>
      </c>
      <c r="F29" s="6">
        <v>0</v>
      </c>
    </row>
    <row r="30" spans="1:10" x14ac:dyDescent="0.3">
      <c r="A30" s="2">
        <v>27</v>
      </c>
      <c r="B30" t="s">
        <v>33</v>
      </c>
      <c r="E30" t="str">
        <f t="shared" si="0"/>
        <v>LOW RISK</v>
      </c>
      <c r="F30" s="6">
        <v>2</v>
      </c>
    </row>
    <row r="31" spans="1:10" ht="15" thickBot="1" x14ac:dyDescent="0.35"/>
    <row r="32" spans="1:10" x14ac:dyDescent="0.3">
      <c r="B32" s="9" t="s">
        <v>37</v>
      </c>
      <c r="C32" s="10"/>
      <c r="D32" s="10"/>
      <c r="E32" s="10"/>
      <c r="F32" s="15">
        <f>SUM(F4:F30)</f>
        <v>89</v>
      </c>
    </row>
    <row r="33" spans="1:6" x14ac:dyDescent="0.3">
      <c r="B33" s="11" t="s">
        <v>38</v>
      </c>
      <c r="F33" s="16">
        <f>(COUNTIF(F4:F30,"&gt;0"))*H14</f>
        <v>190</v>
      </c>
    </row>
    <row r="34" spans="1:6" x14ac:dyDescent="0.3">
      <c r="B34" s="11" t="s">
        <v>39</v>
      </c>
      <c r="F34" s="17">
        <f>F32/F33</f>
        <v>0.46842105263157896</v>
      </c>
    </row>
    <row r="35" spans="1:6" ht="15" thickBot="1" x14ac:dyDescent="0.35">
      <c r="B35" s="12" t="s">
        <v>40</v>
      </c>
      <c r="C35" s="13"/>
      <c r="D35" s="13"/>
      <c r="E35" s="13"/>
      <c r="F35" s="14" t="str">
        <f>IF(F34&lt;20%,"LOW RISK",IF(AND(F34&gt;20%,F34&lt;=70%),"MEDIUM RISK","HIGH RISK"))</f>
        <v>MEDIUM RISK</v>
      </c>
    </row>
    <row r="37" spans="1:6" x14ac:dyDescent="0.3">
      <c r="B37" s="1" t="s">
        <v>42</v>
      </c>
      <c r="C37" s="1" t="s">
        <v>43</v>
      </c>
      <c r="D37" s="7" t="s">
        <v>60</v>
      </c>
      <c r="E37" s="3" t="s">
        <v>58</v>
      </c>
      <c r="F37" s="1" t="s">
        <v>59</v>
      </c>
    </row>
    <row r="38" spans="1:6" x14ac:dyDescent="0.3">
      <c r="B38" t="s">
        <v>45</v>
      </c>
      <c r="C38" t="str">
        <f>IF(B38=H17,I17,IF(B38=H18,I18,IF(B38=H19,I19,IF(B38=H20,I20,IF(B38=H21,I21,IF(B38=H22,I22,I23))))))</f>
        <v>NORMAL PROFIT</v>
      </c>
      <c r="D38" s="21">
        <v>1000000</v>
      </c>
      <c r="E38" s="19">
        <f>IF(C38=I17,J17,IF(C38=I18,J18,IF(C38=I19,J19,IF(C38=I20,J20,IF(C38=I21,J21,IF(C38=I22,J22,J23))))))</f>
        <v>0.1</v>
      </c>
      <c r="F38" s="20">
        <f>D38*E38</f>
        <v>100000</v>
      </c>
    </row>
    <row r="39" spans="1:6" x14ac:dyDescent="0.3">
      <c r="D39" s="20"/>
      <c r="F39" s="20"/>
    </row>
    <row r="40" spans="1:6" x14ac:dyDescent="0.3">
      <c r="B40" t="s">
        <v>61</v>
      </c>
      <c r="D40" s="20"/>
      <c r="E40" s="19">
        <v>0.9</v>
      </c>
      <c r="F40" s="20">
        <f>F38*E40</f>
        <v>90000</v>
      </c>
    </row>
    <row r="41" spans="1:6" x14ac:dyDescent="0.3">
      <c r="B41" t="s">
        <v>62</v>
      </c>
      <c r="D41" s="20"/>
      <c r="E41" s="19">
        <v>0.1</v>
      </c>
      <c r="F41" s="20">
        <f>F38*E41</f>
        <v>10000</v>
      </c>
    </row>
    <row r="42" spans="1:6" x14ac:dyDescent="0.3">
      <c r="D42" s="20"/>
      <c r="E42" s="19"/>
      <c r="F42" s="20"/>
    </row>
    <row r="43" spans="1:6" x14ac:dyDescent="0.3">
      <c r="B43" s="1" t="s">
        <v>64</v>
      </c>
      <c r="F43" s="20"/>
    </row>
    <row r="44" spans="1:6" ht="29.4" customHeight="1" x14ac:dyDescent="0.3">
      <c r="A44" s="22">
        <v>1</v>
      </c>
      <c r="B44" s="38" t="s">
        <v>63</v>
      </c>
      <c r="C44" s="38"/>
      <c r="D44" s="38"/>
      <c r="E44" s="38"/>
      <c r="F44" s="38"/>
    </row>
    <row r="45" spans="1:6" x14ac:dyDescent="0.3">
      <c r="A45" s="22">
        <v>2</v>
      </c>
      <c r="B45" s="41" t="s">
        <v>65</v>
      </c>
      <c r="C45" s="41"/>
      <c r="D45" s="41"/>
      <c r="E45" s="41"/>
      <c r="F45" s="41"/>
    </row>
    <row r="46" spans="1:6" ht="28.8" customHeight="1" x14ac:dyDescent="0.3">
      <c r="A46" s="22">
        <v>3</v>
      </c>
      <c r="B46" s="38" t="s">
        <v>66</v>
      </c>
      <c r="C46" s="38"/>
      <c r="D46" s="38"/>
      <c r="E46" s="38"/>
      <c r="F46" s="38"/>
    </row>
    <row r="48" spans="1:6" x14ac:dyDescent="0.3">
      <c r="B48" s="1" t="s">
        <v>67</v>
      </c>
    </row>
    <row r="49" spans="1:6" ht="58.8" customHeight="1" x14ac:dyDescent="0.3">
      <c r="A49" s="22">
        <v>1</v>
      </c>
      <c r="B49" s="38" t="s">
        <v>69</v>
      </c>
      <c r="C49" s="38"/>
      <c r="D49" s="38"/>
      <c r="E49" s="38"/>
      <c r="F49" s="38"/>
    </row>
  </sheetData>
  <mergeCells count="6">
    <mergeCell ref="B49:F49"/>
    <mergeCell ref="A2:F2"/>
    <mergeCell ref="B29:D29"/>
    <mergeCell ref="B44:F44"/>
    <mergeCell ref="B45:F45"/>
    <mergeCell ref="B46:F46"/>
  </mergeCells>
  <dataValidations count="2">
    <dataValidation type="list" allowBlank="1" showInputMessage="1" showErrorMessage="1" sqref="F4:F30" xr:uid="{84D943D2-81AF-4AE0-8903-017C55EC20E3}">
      <formula1>$H$4:$H$14</formula1>
    </dataValidation>
    <dataValidation type="list" allowBlank="1" showInputMessage="1" showErrorMessage="1" sqref="B38" xr:uid="{EE45D080-FCC5-4268-B102-F070001812DB}">
      <formula1>$H$17:$H$23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916F9-36EA-46D5-BE3C-BDFDCC7E8915}">
  <dimension ref="A2:N60"/>
  <sheetViews>
    <sheetView tabSelected="1" topLeftCell="C27" zoomScale="120" zoomScaleNormal="120" workbookViewId="0">
      <selection activeCell="D37" sqref="D37"/>
    </sheetView>
  </sheetViews>
  <sheetFormatPr defaultRowHeight="14.4" x14ac:dyDescent="0.3"/>
  <cols>
    <col min="1" max="1" width="6.33203125" style="2" bestFit="1" customWidth="1"/>
    <col min="2" max="2" width="22.5546875" customWidth="1"/>
    <col min="3" max="3" width="17.5546875" customWidth="1"/>
    <col min="4" max="4" width="21.6640625" customWidth="1"/>
    <col min="5" max="5" width="14.5546875" customWidth="1"/>
    <col min="6" max="6" width="14.88671875" style="5" customWidth="1"/>
    <col min="7" max="7" width="5.5546875" customWidth="1"/>
    <col min="8" max="8" width="17.6640625" customWidth="1"/>
    <col min="9" max="9" width="15" bestFit="1" customWidth="1"/>
    <col min="10" max="10" width="10.6640625" customWidth="1"/>
    <col min="11" max="11" width="0.88671875" customWidth="1"/>
    <col min="12" max="14" width="8.88671875" customWidth="1"/>
  </cols>
  <sheetData>
    <row r="2" spans="1:14" ht="21" x14ac:dyDescent="0.4">
      <c r="A2" s="39" t="s">
        <v>73</v>
      </c>
      <c r="B2" s="39"/>
      <c r="C2" s="39"/>
      <c r="D2" s="39"/>
      <c r="E2" s="39"/>
      <c r="F2" s="39"/>
    </row>
    <row r="3" spans="1:14" ht="43.8" x14ac:dyDescent="0.35">
      <c r="A3" s="3" t="s">
        <v>0</v>
      </c>
      <c r="B3" s="1" t="s">
        <v>111</v>
      </c>
      <c r="C3" s="1"/>
      <c r="D3" s="1"/>
      <c r="E3" s="33" t="s">
        <v>103</v>
      </c>
      <c r="F3" s="4" t="s">
        <v>2</v>
      </c>
      <c r="H3" s="7" t="s">
        <v>112</v>
      </c>
      <c r="I3" s="7" t="s">
        <v>113</v>
      </c>
    </row>
    <row r="4" spans="1:14" x14ac:dyDescent="0.3">
      <c r="A4" s="2">
        <v>1</v>
      </c>
      <c r="B4" t="s">
        <v>7</v>
      </c>
      <c r="E4" t="str">
        <f>IF(F4=0,"NO RISK",IF(AND(F4&gt;0,F4&lt;=3),"LOW RISK",IF(AND(F4&gt;3,F4&lt;=7),"MEDIUM RISK","HIGH RISK")))</f>
        <v>HIGH RISK</v>
      </c>
      <c r="F4" s="6">
        <v>9</v>
      </c>
      <c r="H4" s="6">
        <v>0</v>
      </c>
      <c r="I4" t="s">
        <v>6</v>
      </c>
    </row>
    <row r="5" spans="1:14" x14ac:dyDescent="0.3">
      <c r="A5" s="2">
        <v>2</v>
      </c>
      <c r="B5" t="s">
        <v>8</v>
      </c>
      <c r="E5" t="str">
        <f t="shared" ref="E5:E30" si="0">IF(F5=0,"NO RISK",IF(AND(F5&gt;0,F5&lt;=3),"LOW RISK",IF(AND(F5&gt;3,F5&lt;=7),"MEDIUM RISK","HIGH RISK")))</f>
        <v>NO RISK</v>
      </c>
      <c r="F5" s="6">
        <v>0</v>
      </c>
      <c r="H5" s="6">
        <v>1</v>
      </c>
      <c r="I5" t="s">
        <v>5</v>
      </c>
    </row>
    <row r="6" spans="1:14" x14ac:dyDescent="0.3">
      <c r="A6" s="2">
        <v>3</v>
      </c>
      <c r="B6" t="s">
        <v>9</v>
      </c>
      <c r="E6" t="str">
        <f t="shared" si="0"/>
        <v>MEDIUM RISK</v>
      </c>
      <c r="F6" s="6">
        <v>6</v>
      </c>
      <c r="H6" s="6">
        <v>2</v>
      </c>
      <c r="I6" t="s">
        <v>5</v>
      </c>
    </row>
    <row r="7" spans="1:14" x14ac:dyDescent="0.3">
      <c r="A7" s="2">
        <v>4</v>
      </c>
      <c r="B7" t="s">
        <v>10</v>
      </c>
      <c r="E7" t="str">
        <f t="shared" si="0"/>
        <v>HIGH RISK</v>
      </c>
      <c r="F7" s="6">
        <v>10</v>
      </c>
      <c r="H7" s="6">
        <v>3</v>
      </c>
      <c r="I7" t="s">
        <v>5</v>
      </c>
    </row>
    <row r="8" spans="1:14" x14ac:dyDescent="0.3">
      <c r="A8" s="2">
        <v>5</v>
      </c>
      <c r="B8" t="s">
        <v>11</v>
      </c>
      <c r="E8" t="str">
        <f t="shared" si="0"/>
        <v>HIGH RISK</v>
      </c>
      <c r="F8" s="6">
        <v>10</v>
      </c>
      <c r="H8" s="6">
        <v>4</v>
      </c>
      <c r="I8" t="s">
        <v>4</v>
      </c>
    </row>
    <row r="9" spans="1:14" x14ac:dyDescent="0.3">
      <c r="A9" s="2">
        <v>6</v>
      </c>
      <c r="B9" t="s">
        <v>12</v>
      </c>
      <c r="E9" t="str">
        <f t="shared" si="0"/>
        <v>HIGH RISK</v>
      </c>
      <c r="F9" s="6">
        <v>10</v>
      </c>
      <c r="H9" s="6">
        <v>5</v>
      </c>
      <c r="I9" t="s">
        <v>4</v>
      </c>
    </row>
    <row r="10" spans="1:14" x14ac:dyDescent="0.3">
      <c r="A10" s="2">
        <v>7</v>
      </c>
      <c r="B10" t="s">
        <v>13</v>
      </c>
      <c r="E10" t="str">
        <f t="shared" si="0"/>
        <v>HIGH RISK</v>
      </c>
      <c r="F10" s="6">
        <v>10</v>
      </c>
      <c r="H10" s="6">
        <v>6</v>
      </c>
      <c r="I10" t="s">
        <v>4</v>
      </c>
    </row>
    <row r="11" spans="1:14" x14ac:dyDescent="0.3">
      <c r="A11" s="2">
        <v>8</v>
      </c>
      <c r="B11" t="s">
        <v>14</v>
      </c>
      <c r="E11" t="str">
        <f t="shared" si="0"/>
        <v>NO RISK</v>
      </c>
      <c r="F11" s="6">
        <v>0</v>
      </c>
      <c r="H11" s="6">
        <v>7</v>
      </c>
      <c r="I11" t="s">
        <v>4</v>
      </c>
    </row>
    <row r="12" spans="1:14" x14ac:dyDescent="0.3">
      <c r="A12" s="2">
        <v>9</v>
      </c>
      <c r="B12" t="s">
        <v>15</v>
      </c>
      <c r="E12" t="str">
        <f t="shared" si="0"/>
        <v>LOW RISK</v>
      </c>
      <c r="F12" s="6">
        <v>3</v>
      </c>
      <c r="H12" s="6">
        <v>8</v>
      </c>
      <c r="I12" t="s">
        <v>3</v>
      </c>
    </row>
    <row r="13" spans="1:14" x14ac:dyDescent="0.3">
      <c r="A13" s="2">
        <v>10</v>
      </c>
      <c r="B13" t="s">
        <v>16</v>
      </c>
      <c r="E13" t="str">
        <f t="shared" si="0"/>
        <v>MEDIUM RISK</v>
      </c>
      <c r="F13" s="6">
        <v>7</v>
      </c>
      <c r="H13" s="6">
        <v>9</v>
      </c>
      <c r="I13" t="s">
        <v>3</v>
      </c>
    </row>
    <row r="14" spans="1:14" x14ac:dyDescent="0.3">
      <c r="A14" s="2">
        <v>11</v>
      </c>
      <c r="B14" t="s">
        <v>17</v>
      </c>
      <c r="E14" t="str">
        <f t="shared" si="0"/>
        <v>MEDIUM RISK</v>
      </c>
      <c r="F14" s="6">
        <v>7</v>
      </c>
      <c r="H14" s="6">
        <v>10</v>
      </c>
      <c r="I14" t="s">
        <v>3</v>
      </c>
    </row>
    <row r="15" spans="1:14" x14ac:dyDescent="0.3">
      <c r="A15" s="2">
        <v>12</v>
      </c>
      <c r="B15" t="s">
        <v>18</v>
      </c>
      <c r="E15" t="str">
        <f t="shared" si="0"/>
        <v>MEDIUM RISK</v>
      </c>
      <c r="F15" s="6">
        <v>6</v>
      </c>
    </row>
    <row r="16" spans="1:14" ht="29.4" x14ac:dyDescent="0.35">
      <c r="A16" s="2">
        <v>13</v>
      </c>
      <c r="B16" t="s">
        <v>99</v>
      </c>
      <c r="E16" t="str">
        <f t="shared" si="0"/>
        <v>LOW RISK</v>
      </c>
      <c r="F16" s="6">
        <v>2</v>
      </c>
      <c r="H16" s="7" t="s">
        <v>42</v>
      </c>
      <c r="I16" s="7" t="s">
        <v>43</v>
      </c>
      <c r="J16" s="35" t="s">
        <v>106</v>
      </c>
      <c r="L16" s="51" t="s">
        <v>114</v>
      </c>
      <c r="M16" s="51"/>
      <c r="N16" s="51"/>
    </row>
    <row r="17" spans="1:14" x14ac:dyDescent="0.3">
      <c r="A17" s="2">
        <v>14</v>
      </c>
      <c r="B17" t="s">
        <v>20</v>
      </c>
      <c r="E17" t="str">
        <f t="shared" si="0"/>
        <v>LOW RISK</v>
      </c>
      <c r="F17" s="6">
        <v>2</v>
      </c>
      <c r="L17" s="7" t="s">
        <v>70</v>
      </c>
      <c r="M17" s="7" t="s">
        <v>71</v>
      </c>
      <c r="N17" s="7" t="s">
        <v>72</v>
      </c>
    </row>
    <row r="18" spans="1:14" x14ac:dyDescent="0.3">
      <c r="A18" s="2">
        <v>15</v>
      </c>
      <c r="B18" t="s">
        <v>21</v>
      </c>
      <c r="E18" t="str">
        <f t="shared" si="0"/>
        <v>NO RISK</v>
      </c>
      <c r="F18" s="6">
        <v>0</v>
      </c>
      <c r="H18" t="s">
        <v>44</v>
      </c>
      <c r="I18" t="s">
        <v>51</v>
      </c>
      <c r="J18" s="24">
        <f>IF($F$35="LOW",L18,IF($F$35="MEDIUM",M18,N18))</f>
        <v>0.03</v>
      </c>
      <c r="L18" s="23">
        <v>0.05</v>
      </c>
      <c r="M18" s="23">
        <v>0.03</v>
      </c>
      <c r="N18" s="8">
        <v>0.01</v>
      </c>
    </row>
    <row r="19" spans="1:14" x14ac:dyDescent="0.3">
      <c r="A19" s="2">
        <v>16</v>
      </c>
      <c r="B19" t="s">
        <v>22</v>
      </c>
      <c r="E19" t="str">
        <f t="shared" si="0"/>
        <v>LOW RISK</v>
      </c>
      <c r="F19" s="6">
        <v>1</v>
      </c>
      <c r="H19" t="s">
        <v>45</v>
      </c>
      <c r="I19" t="s">
        <v>52</v>
      </c>
      <c r="J19" s="24">
        <f>IF($F$35="LOW",L19,IF($F$35="MEDIUM",M19,N19))</f>
        <v>7.0000000000000007E-2</v>
      </c>
      <c r="L19" s="8">
        <v>0.1</v>
      </c>
      <c r="M19" s="23">
        <v>7.0000000000000007E-2</v>
      </c>
      <c r="N19" s="23">
        <v>0.05</v>
      </c>
    </row>
    <row r="20" spans="1:14" x14ac:dyDescent="0.3">
      <c r="A20" s="2">
        <v>17</v>
      </c>
      <c r="B20" t="s">
        <v>23</v>
      </c>
      <c r="E20" t="str">
        <f>IF(F20=0,"NO RISK",IF(AND(F20&gt;0,F20&lt;=3),"LOW RISK",IF(AND(F20&gt;3,F20&lt;=7),"MEDIUM RISK","HIGH RISK")))</f>
        <v>NO RISK</v>
      </c>
      <c r="F20" s="6">
        <v>0</v>
      </c>
      <c r="H20" t="s">
        <v>46</v>
      </c>
      <c r="I20" t="s">
        <v>53</v>
      </c>
      <c r="J20" s="24">
        <f t="shared" ref="J20:J24" si="1">IF($F$35="LOW",L20,IF($F$35="MEDIUM",M20,N20))</f>
        <v>0.05</v>
      </c>
      <c r="L20" s="8">
        <v>7.0000000000000007E-2</v>
      </c>
      <c r="M20" s="8">
        <v>0.05</v>
      </c>
      <c r="N20" s="23">
        <v>0.03</v>
      </c>
    </row>
    <row r="21" spans="1:14" x14ac:dyDescent="0.3">
      <c r="A21" s="2">
        <v>18</v>
      </c>
      <c r="B21" t="s">
        <v>24</v>
      </c>
      <c r="E21" t="str">
        <f>IF(F21=0,"NO RISK",IF(AND(F21&gt;0,F21&lt;=3),"LOW RISK",IF(AND(F21&gt;3,F21&lt;=7),"MEDIUM RISK","HIGH RISK")))</f>
        <v>NO RISK</v>
      </c>
      <c r="F21" s="6">
        <v>0</v>
      </c>
      <c r="H21" t="s">
        <v>47</v>
      </c>
      <c r="I21" t="s">
        <v>54</v>
      </c>
      <c r="J21" s="24">
        <f t="shared" si="1"/>
        <v>0.03</v>
      </c>
      <c r="L21" s="8">
        <v>0.05</v>
      </c>
      <c r="M21" s="23">
        <v>0.03</v>
      </c>
      <c r="N21" s="8">
        <v>0.02</v>
      </c>
    </row>
    <row r="22" spans="1:14" x14ac:dyDescent="0.3">
      <c r="A22" s="2">
        <v>19</v>
      </c>
      <c r="B22" t="s">
        <v>25</v>
      </c>
      <c r="E22" t="str">
        <f t="shared" si="0"/>
        <v>NO RISK</v>
      </c>
      <c r="F22" s="6">
        <v>0</v>
      </c>
      <c r="H22" t="s">
        <v>48</v>
      </c>
      <c r="I22" t="s">
        <v>55</v>
      </c>
      <c r="J22" s="24">
        <f t="shared" si="1"/>
        <v>0.03</v>
      </c>
      <c r="L22" s="8">
        <v>0.05</v>
      </c>
      <c r="M22" s="23">
        <v>0.03</v>
      </c>
      <c r="N22" s="8">
        <v>0.02</v>
      </c>
    </row>
    <row r="23" spans="1:14" x14ac:dyDescent="0.3">
      <c r="A23" s="2">
        <v>20</v>
      </c>
      <c r="B23" t="s">
        <v>26</v>
      </c>
      <c r="E23" t="str">
        <f t="shared" si="0"/>
        <v>NO RISK</v>
      </c>
      <c r="F23" s="6">
        <v>0</v>
      </c>
      <c r="H23" t="s">
        <v>49</v>
      </c>
      <c r="I23" t="s">
        <v>56</v>
      </c>
      <c r="J23" s="24">
        <f t="shared" si="1"/>
        <v>0.05</v>
      </c>
      <c r="L23" s="8">
        <v>7.0000000000000007E-2</v>
      </c>
      <c r="M23" s="8">
        <v>0.05</v>
      </c>
      <c r="N23" s="23">
        <v>0.03</v>
      </c>
    </row>
    <row r="24" spans="1:14" x14ac:dyDescent="0.3">
      <c r="A24" s="2">
        <v>21</v>
      </c>
      <c r="B24" t="s">
        <v>27</v>
      </c>
      <c r="E24" t="str">
        <f t="shared" si="0"/>
        <v>LOW RISK</v>
      </c>
      <c r="F24" s="6">
        <v>1</v>
      </c>
      <c r="H24" t="s">
        <v>50</v>
      </c>
      <c r="I24" t="s">
        <v>89</v>
      </c>
      <c r="J24" s="24">
        <f t="shared" si="1"/>
        <v>0.03</v>
      </c>
      <c r="L24" s="8">
        <v>0.05</v>
      </c>
      <c r="M24" s="23">
        <v>0.03</v>
      </c>
      <c r="N24" s="8">
        <v>0.02</v>
      </c>
    </row>
    <row r="25" spans="1:14" x14ac:dyDescent="0.3">
      <c r="A25" s="2">
        <v>22</v>
      </c>
      <c r="B25" t="s">
        <v>28</v>
      </c>
      <c r="E25" t="str">
        <f t="shared" si="0"/>
        <v>LOW RISK</v>
      </c>
      <c r="F25" s="6">
        <v>2</v>
      </c>
      <c r="J25" s="24"/>
      <c r="K25" s="23"/>
      <c r="L25" s="23"/>
    </row>
    <row r="26" spans="1:14" x14ac:dyDescent="0.3">
      <c r="A26" s="2">
        <v>23</v>
      </c>
      <c r="B26" t="s">
        <v>29</v>
      </c>
      <c r="E26" t="str">
        <f t="shared" si="0"/>
        <v>LOW RISK</v>
      </c>
      <c r="F26" s="6">
        <v>2</v>
      </c>
      <c r="J26" s="23"/>
      <c r="K26" s="23"/>
      <c r="L26" s="23"/>
    </row>
    <row r="27" spans="1:14" x14ac:dyDescent="0.3">
      <c r="A27" s="2">
        <v>24</v>
      </c>
      <c r="B27" t="s">
        <v>91</v>
      </c>
      <c r="E27" t="str">
        <f t="shared" si="0"/>
        <v>NO RISK</v>
      </c>
      <c r="F27" s="6">
        <v>0</v>
      </c>
    </row>
    <row r="28" spans="1:14" x14ac:dyDescent="0.3">
      <c r="A28" s="2">
        <v>25</v>
      </c>
      <c r="B28" t="s">
        <v>94</v>
      </c>
      <c r="E28" t="str">
        <f t="shared" si="0"/>
        <v>LOW RISK</v>
      </c>
      <c r="F28" s="6">
        <v>2</v>
      </c>
    </row>
    <row r="29" spans="1:14" ht="28.2" customHeight="1" x14ac:dyDescent="0.3">
      <c r="A29" s="18">
        <v>26</v>
      </c>
      <c r="B29" s="40" t="s">
        <v>32</v>
      </c>
      <c r="C29" s="40"/>
      <c r="D29" s="40"/>
      <c r="E29" t="str">
        <f t="shared" si="0"/>
        <v>NO RISK</v>
      </c>
      <c r="F29" s="6">
        <v>0</v>
      </c>
    </row>
    <row r="30" spans="1:14" x14ac:dyDescent="0.3">
      <c r="A30" s="2">
        <v>27</v>
      </c>
      <c r="B30" t="s">
        <v>33</v>
      </c>
      <c r="E30" t="str">
        <f t="shared" si="0"/>
        <v>NO RISK</v>
      </c>
      <c r="F30" s="6">
        <v>0</v>
      </c>
    </row>
    <row r="31" spans="1:14" ht="15" thickBot="1" x14ac:dyDescent="0.35"/>
    <row r="32" spans="1:14" x14ac:dyDescent="0.3">
      <c r="B32" s="9" t="s">
        <v>37</v>
      </c>
      <c r="C32" s="10"/>
      <c r="D32" s="10"/>
      <c r="E32" s="10"/>
      <c r="F32" s="15">
        <f>SUM(F4:F30)</f>
        <v>90</v>
      </c>
    </row>
    <row r="33" spans="1:7" x14ac:dyDescent="0.3">
      <c r="B33" s="11" t="s">
        <v>38</v>
      </c>
      <c r="F33" s="16">
        <f>(COUNTIF(F4:F30,"&gt;0"))*H14</f>
        <v>170</v>
      </c>
    </row>
    <row r="34" spans="1:7" x14ac:dyDescent="0.3">
      <c r="B34" s="11" t="s">
        <v>39</v>
      </c>
      <c r="F34" s="17">
        <f>F32/F33</f>
        <v>0.52941176470588236</v>
      </c>
    </row>
    <row r="35" spans="1:7" ht="18.600000000000001" thickBot="1" x14ac:dyDescent="0.4">
      <c r="B35" s="12" t="s">
        <v>40</v>
      </c>
      <c r="C35" s="36" t="s">
        <v>105</v>
      </c>
      <c r="D35" s="13"/>
      <c r="E35" s="13"/>
      <c r="F35" s="25" t="str">
        <f>IF(F34&lt;=20%,"LOW",IF(AND(F34&gt;20%,F34&lt;=70%),"MEDIUM","HIGH"))</f>
        <v>MEDIUM</v>
      </c>
    </row>
    <row r="37" spans="1:7" ht="18" x14ac:dyDescent="0.35">
      <c r="B37" s="1" t="s">
        <v>42</v>
      </c>
      <c r="C37" s="1" t="s">
        <v>115</v>
      </c>
      <c r="D37" s="3" t="s">
        <v>116</v>
      </c>
      <c r="E37" s="3" t="s">
        <v>58</v>
      </c>
      <c r="F37" s="1" t="s">
        <v>59</v>
      </c>
    </row>
    <row r="38" spans="1:7" ht="18" x14ac:dyDescent="0.35">
      <c r="B38" t="s">
        <v>45</v>
      </c>
      <c r="C38" t="str">
        <f>IF(B38=H18,I18,IF(B38=H19,I19,IF(B38=H20,I20,IF(B38=H21,I21,IF(B38=H22,I22,IF(B38=H23,I23,I24))))))</f>
        <v>NORMAL PROFIT</v>
      </c>
      <c r="D38" s="21">
        <v>1000000</v>
      </c>
      <c r="E38" s="19">
        <f>IF(C38=I18,J18,IF(C38=I19,J19,IF(C38=I20,J20,IF(C38=I21,J21,IF(C38=I22,J22,IF(C38=I23,J23,J24))))))</f>
        <v>7.0000000000000007E-2</v>
      </c>
      <c r="F38" s="20">
        <f>D38*E38</f>
        <v>70000</v>
      </c>
      <c r="G38" s="37" t="s">
        <v>108</v>
      </c>
    </row>
    <row r="39" spans="1:7" x14ac:dyDescent="0.3">
      <c r="D39" s="20"/>
      <c r="F39" s="20"/>
    </row>
    <row r="40" spans="1:7" x14ac:dyDescent="0.3">
      <c r="B40" t="s">
        <v>61</v>
      </c>
      <c r="D40" s="20"/>
      <c r="E40" s="19">
        <v>0.6</v>
      </c>
      <c r="F40" s="20">
        <f>F38*E40</f>
        <v>42000</v>
      </c>
    </row>
    <row r="41" spans="1:7" ht="18" x14ac:dyDescent="0.35">
      <c r="B41" t="s">
        <v>62</v>
      </c>
      <c r="D41" s="20"/>
      <c r="E41" s="19">
        <v>0.1</v>
      </c>
      <c r="F41" s="20">
        <f>F38*E41</f>
        <v>7000</v>
      </c>
      <c r="G41" s="37" t="s">
        <v>109</v>
      </c>
    </row>
    <row r="42" spans="1:7" x14ac:dyDescent="0.3">
      <c r="D42" s="20"/>
      <c r="E42" s="19"/>
      <c r="F42" s="20"/>
    </row>
    <row r="43" spans="1:7" x14ac:dyDescent="0.3">
      <c r="B43" s="1" t="s">
        <v>64</v>
      </c>
      <c r="F43" s="20"/>
    </row>
    <row r="44" spans="1:7" ht="29.4" customHeight="1" x14ac:dyDescent="0.3">
      <c r="A44" s="22">
        <v>1</v>
      </c>
      <c r="B44" s="38" t="s">
        <v>63</v>
      </c>
      <c r="C44" s="38"/>
      <c r="D44" s="38"/>
      <c r="E44" s="38"/>
      <c r="F44" s="38"/>
    </row>
    <row r="45" spans="1:7" x14ac:dyDescent="0.3">
      <c r="A45" s="22">
        <v>2</v>
      </c>
      <c r="B45" s="41" t="s">
        <v>65</v>
      </c>
      <c r="C45" s="41"/>
      <c r="D45" s="41"/>
      <c r="E45" s="41"/>
      <c r="F45" s="41"/>
    </row>
    <row r="46" spans="1:7" ht="28.8" customHeight="1" x14ac:dyDescent="0.3">
      <c r="A46" s="22">
        <v>3</v>
      </c>
      <c r="B46" s="38" t="s">
        <v>66</v>
      </c>
      <c r="C46" s="38"/>
      <c r="D46" s="38"/>
      <c r="E46" s="38"/>
      <c r="F46" s="38"/>
    </row>
    <row r="48" spans="1:7" x14ac:dyDescent="0.3">
      <c r="B48" s="1" t="s">
        <v>67</v>
      </c>
    </row>
    <row r="49" spans="1:6" ht="58.8" customHeight="1" x14ac:dyDescent="0.3">
      <c r="A49" s="22">
        <v>1</v>
      </c>
      <c r="B49" s="38" t="s">
        <v>104</v>
      </c>
      <c r="C49" s="38"/>
      <c r="D49" s="38"/>
      <c r="E49" s="38"/>
      <c r="F49" s="38"/>
    </row>
    <row r="50" spans="1:6" ht="15" thickBot="1" x14ac:dyDescent="0.35"/>
    <row r="51" spans="1:6" ht="17.399999999999999" x14ac:dyDescent="0.3">
      <c r="B51" s="42" t="s">
        <v>118</v>
      </c>
      <c r="C51" s="43"/>
      <c r="D51" s="44"/>
    </row>
    <row r="52" spans="1:6" ht="18" x14ac:dyDescent="0.3">
      <c r="B52" s="45" t="s">
        <v>92</v>
      </c>
      <c r="C52" s="46"/>
      <c r="D52" s="47"/>
    </row>
    <row r="53" spans="1:6" ht="18" customHeight="1" x14ac:dyDescent="0.3">
      <c r="B53" s="45" t="s">
        <v>93</v>
      </c>
      <c r="C53" s="46"/>
      <c r="D53" s="47"/>
    </row>
    <row r="54" spans="1:6" ht="18" x14ac:dyDescent="0.3">
      <c r="B54" s="45" t="s">
        <v>101</v>
      </c>
      <c r="C54" s="46"/>
      <c r="D54" s="47"/>
    </row>
    <row r="55" spans="1:6" ht="18" x14ac:dyDescent="0.3">
      <c r="B55" s="45" t="s">
        <v>95</v>
      </c>
      <c r="C55" s="46"/>
      <c r="D55" s="47"/>
    </row>
    <row r="56" spans="1:6" ht="18" x14ac:dyDescent="0.3">
      <c r="B56" s="45" t="s">
        <v>96</v>
      </c>
      <c r="C56" s="46"/>
      <c r="D56" s="47"/>
    </row>
    <row r="57" spans="1:6" ht="18" x14ac:dyDescent="0.3">
      <c r="B57" s="45" t="s">
        <v>97</v>
      </c>
      <c r="C57" s="46"/>
      <c r="D57" s="47"/>
    </row>
    <row r="58" spans="1:6" ht="18" x14ac:dyDescent="0.3">
      <c r="B58" s="45" t="s">
        <v>98</v>
      </c>
      <c r="C58" s="46"/>
      <c r="D58" s="47"/>
    </row>
    <row r="59" spans="1:6" ht="18" x14ac:dyDescent="0.3">
      <c r="B59" s="45" t="s">
        <v>100</v>
      </c>
      <c r="C59" s="46"/>
      <c r="D59" s="47"/>
    </row>
    <row r="60" spans="1:6" ht="18.600000000000001" thickBot="1" x14ac:dyDescent="0.35">
      <c r="B60" s="48" t="s">
        <v>102</v>
      </c>
      <c r="C60" s="49"/>
      <c r="D60" s="50"/>
    </row>
  </sheetData>
  <mergeCells count="17">
    <mergeCell ref="B46:F46"/>
    <mergeCell ref="B49:F49"/>
    <mergeCell ref="L16:N16"/>
    <mergeCell ref="A2:F2"/>
    <mergeCell ref="B29:D29"/>
    <mergeCell ref="B44:F44"/>
    <mergeCell ref="B45:F45"/>
    <mergeCell ref="B51:D51"/>
    <mergeCell ref="B57:D57"/>
    <mergeCell ref="B58:D58"/>
    <mergeCell ref="B59:D59"/>
    <mergeCell ref="B60:D60"/>
    <mergeCell ref="B52:D52"/>
    <mergeCell ref="B53:D53"/>
    <mergeCell ref="B54:D54"/>
    <mergeCell ref="B55:D55"/>
    <mergeCell ref="B56:D56"/>
  </mergeCells>
  <conditionalFormatting sqref="F35">
    <cfRule type="cellIs" dxfId="2" priority="1" operator="equal">
      <formula>"LOW"</formula>
    </cfRule>
    <cfRule type="cellIs" dxfId="1" priority="2" operator="equal">
      <formula>"MEDIUM"</formula>
    </cfRule>
    <cfRule type="cellIs" dxfId="0" priority="3" operator="equal">
      <formula>"HIGH"</formula>
    </cfRule>
  </conditionalFormatting>
  <dataValidations count="2">
    <dataValidation type="list" allowBlank="1" showInputMessage="1" showErrorMessage="1" sqref="F4:F30" xr:uid="{46AD4932-A61D-4B27-881B-FE1D44B8F843}">
      <formula1>$H$4:$H$14</formula1>
    </dataValidation>
    <dataValidation type="list" allowBlank="1" showInputMessage="1" showErrorMessage="1" sqref="B38" xr:uid="{7EA309D9-A99E-4DCF-998E-4EB45DE9D606}">
      <formula1>$H$18:$H$24</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D35C0-AE9A-44C8-8876-812B44BDB6C0}">
  <dimension ref="A2:I15"/>
  <sheetViews>
    <sheetView workbookViewId="0">
      <selection activeCell="D8" sqref="D8"/>
    </sheetView>
  </sheetViews>
  <sheetFormatPr defaultRowHeight="14.4" x14ac:dyDescent="0.3"/>
  <cols>
    <col min="1" max="1" width="20.21875" customWidth="1"/>
    <col min="2" max="3" width="17.5546875" customWidth="1"/>
    <col min="4" max="4" width="12.21875" customWidth="1"/>
    <col min="5" max="5" width="12.21875" style="27" customWidth="1"/>
    <col min="7" max="9" width="8.88671875" customWidth="1"/>
  </cols>
  <sheetData>
    <row r="2" spans="1:9" ht="18" x14ac:dyDescent="0.35">
      <c r="A2" s="26" t="s">
        <v>74</v>
      </c>
    </row>
    <row r="4" spans="1:9" x14ac:dyDescent="0.3">
      <c r="A4" t="s">
        <v>34</v>
      </c>
      <c r="D4" s="5" t="str">
        <f>Sheet1!F35</f>
        <v>MEDIUM</v>
      </c>
      <c r="E4" s="31"/>
    </row>
    <row r="6" spans="1:9" ht="18" x14ac:dyDescent="0.35">
      <c r="A6" s="1" t="s">
        <v>75</v>
      </c>
      <c r="G6" s="52" t="s">
        <v>110</v>
      </c>
      <c r="H6" s="52"/>
      <c r="I6" s="52"/>
    </row>
    <row r="7" spans="1:9" ht="30" x14ac:dyDescent="0.4">
      <c r="A7" s="1" t="s">
        <v>81</v>
      </c>
      <c r="B7" s="3" t="s">
        <v>117</v>
      </c>
      <c r="C7" s="1" t="s">
        <v>60</v>
      </c>
      <c r="D7" s="3" t="s">
        <v>82</v>
      </c>
      <c r="E7" s="34" t="s">
        <v>107</v>
      </c>
      <c r="G7" s="7" t="s">
        <v>70</v>
      </c>
      <c r="H7" s="7" t="s">
        <v>71</v>
      </c>
      <c r="I7" s="7" t="s">
        <v>72</v>
      </c>
    </row>
    <row r="8" spans="1:9" x14ac:dyDescent="0.3">
      <c r="A8" t="s">
        <v>79</v>
      </c>
      <c r="B8" s="2" t="s">
        <v>83</v>
      </c>
      <c r="C8" s="20">
        <v>10000000</v>
      </c>
      <c r="D8" s="30">
        <f>IF($D$4="HIGH",I8,IF($D$4="MEDIUM",H8,G8))</f>
        <v>0.02</v>
      </c>
      <c r="E8" s="32">
        <f>C8*D8</f>
        <v>200000</v>
      </c>
      <c r="G8" s="29">
        <v>0.03</v>
      </c>
      <c r="H8" s="29">
        <v>0.02</v>
      </c>
      <c r="I8" s="29">
        <v>0.01</v>
      </c>
    </row>
    <row r="9" spans="1:9" x14ac:dyDescent="0.3">
      <c r="A9" t="s">
        <v>87</v>
      </c>
      <c r="B9" s="2" t="s">
        <v>84</v>
      </c>
      <c r="C9" s="20">
        <v>7000000</v>
      </c>
      <c r="D9" s="30">
        <f t="shared" ref="D9:D13" si="0">IF($D$4="HIGH",I9,IF($D$4="MEDIUM",H9,G9))</f>
        <v>0.02</v>
      </c>
      <c r="E9" s="32">
        <f t="shared" ref="E9:E13" si="1">C9*D9</f>
        <v>140000</v>
      </c>
      <c r="G9" s="29">
        <v>0.03</v>
      </c>
      <c r="H9" s="29">
        <v>0.02</v>
      </c>
      <c r="I9" s="29">
        <v>0.01</v>
      </c>
    </row>
    <row r="10" spans="1:9" x14ac:dyDescent="0.3">
      <c r="A10" t="s">
        <v>76</v>
      </c>
      <c r="B10" s="2" t="s">
        <v>85</v>
      </c>
      <c r="C10" s="20">
        <v>1500000</v>
      </c>
      <c r="D10" s="30">
        <f t="shared" si="0"/>
        <v>0.02</v>
      </c>
      <c r="E10" s="32">
        <f t="shared" si="1"/>
        <v>30000</v>
      </c>
      <c r="G10" s="29">
        <v>0.03</v>
      </c>
      <c r="H10" s="29">
        <v>0.02</v>
      </c>
      <c r="I10" s="29">
        <v>0.01</v>
      </c>
    </row>
    <row r="11" spans="1:9" x14ac:dyDescent="0.3">
      <c r="A11" t="s">
        <v>77</v>
      </c>
      <c r="B11" s="2" t="s">
        <v>86</v>
      </c>
      <c r="C11" s="20">
        <v>5000000</v>
      </c>
      <c r="D11" s="30">
        <f t="shared" si="0"/>
        <v>0.01</v>
      </c>
      <c r="E11" s="32">
        <f t="shared" si="1"/>
        <v>50000</v>
      </c>
      <c r="G11" s="29">
        <v>0.02</v>
      </c>
      <c r="H11" s="29">
        <v>0.01</v>
      </c>
      <c r="I11" s="29">
        <v>5.0000000000000001E-3</v>
      </c>
    </row>
    <row r="12" spans="1:9" x14ac:dyDescent="0.3">
      <c r="A12" t="s">
        <v>78</v>
      </c>
      <c r="B12" s="2" t="s">
        <v>88</v>
      </c>
      <c r="C12" s="20">
        <v>2000000</v>
      </c>
      <c r="D12" s="30">
        <f t="shared" si="0"/>
        <v>0.01</v>
      </c>
      <c r="E12" s="32">
        <f t="shared" si="1"/>
        <v>20000</v>
      </c>
      <c r="G12" s="29">
        <v>0.02</v>
      </c>
      <c r="H12" s="29">
        <v>0.01</v>
      </c>
      <c r="I12" s="29">
        <v>5.0000000000000001E-3</v>
      </c>
    </row>
    <row r="13" spans="1:9" x14ac:dyDescent="0.3">
      <c r="A13" t="s">
        <v>80</v>
      </c>
      <c r="B13" s="2" t="s">
        <v>89</v>
      </c>
      <c r="C13" s="20">
        <f>C8-C9</f>
        <v>3000000</v>
      </c>
      <c r="D13" s="30">
        <f t="shared" si="0"/>
        <v>0.03</v>
      </c>
      <c r="E13" s="32">
        <f t="shared" si="1"/>
        <v>90000</v>
      </c>
      <c r="G13" s="29">
        <v>0.05</v>
      </c>
      <c r="H13" s="29">
        <v>0.03</v>
      </c>
      <c r="I13" s="29">
        <v>0.01</v>
      </c>
    </row>
    <row r="14" spans="1:9" x14ac:dyDescent="0.3">
      <c r="C14" s="20"/>
      <c r="E14" s="21"/>
      <c r="G14" s="28"/>
      <c r="H14" s="28"/>
      <c r="I14" s="28"/>
    </row>
    <row r="15" spans="1:9" ht="64.2" customHeight="1" x14ac:dyDescent="0.3">
      <c r="A15" s="53" t="s">
        <v>90</v>
      </c>
      <c r="B15" s="53"/>
      <c r="C15" s="53"/>
      <c r="D15" s="53"/>
      <c r="E15" s="53"/>
    </row>
  </sheetData>
  <mergeCells count="2">
    <mergeCell ref="G6:I6"/>
    <mergeCell ref="A15:E1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Sheet2</vt:lpstr>
      <vt:lpstr>Sheet1</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Hemant Godse</dc:creator>
  <cp:lastModifiedBy>Hemant Godse</cp:lastModifiedBy>
  <dcterms:created xsi:type="dcterms:W3CDTF">2015-06-05T18:17:20Z</dcterms:created>
  <dcterms:modified xsi:type="dcterms:W3CDTF">2023-09-09T05:23:29Z</dcterms:modified>
</cp:coreProperties>
</file>